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191" windowWidth="19200" windowHeight="10200" activeTab="0"/>
  </bookViews>
  <sheets>
    <sheet name="EX141" sheetId="1" r:id="rId1"/>
  </sheets>
  <definedNames>
    <definedName name="DATABASE">'EX141'!$BR$1:$BY$18</definedName>
  </definedNames>
  <calcPr fullCalcOnLoad="1"/>
</workbook>
</file>

<file path=xl/sharedStrings.xml><?xml version="1.0" encoding="utf-8"?>
<sst xmlns="http://schemas.openxmlformats.org/spreadsheetml/2006/main" count="104" uniqueCount="98">
  <si>
    <t>Nimike</t>
  </si>
  <si>
    <t>Nimitys</t>
  </si>
  <si>
    <t>Jx</t>
  </si>
  <si>
    <t>Wx</t>
  </si>
  <si>
    <t>Jy</t>
  </si>
  <si>
    <t>Wy</t>
  </si>
  <si>
    <t>kg</t>
  </si>
  <si>
    <t>A cm2</t>
  </si>
  <si>
    <t>F  =</t>
  </si>
  <si>
    <t>kN</t>
  </si>
  <si>
    <t>L  =</t>
  </si>
  <si>
    <t>cm</t>
  </si>
  <si>
    <t>A =</t>
  </si>
  <si>
    <t xml:space="preserve">B =  </t>
  </si>
  <si>
    <t>Profiili</t>
  </si>
  <si>
    <t>HEB100</t>
  </si>
  <si>
    <t>x - x</t>
  </si>
  <si>
    <t>y - y</t>
  </si>
  <si>
    <t>cm^3</t>
  </si>
  <si>
    <t>cm^4</t>
  </si>
  <si>
    <t>Leveä I-palkki HEB 100</t>
  </si>
  <si>
    <t>HEB120</t>
  </si>
  <si>
    <t>Leveä I-palkki HEB 120</t>
  </si>
  <si>
    <t>HEB140</t>
  </si>
  <si>
    <t>Leveä I-palkki HEB 140</t>
  </si>
  <si>
    <t>HEB160</t>
  </si>
  <si>
    <t>Leveä I-palkki HEB 160</t>
  </si>
  <si>
    <t>HEB180</t>
  </si>
  <si>
    <t>Leveä I-palkki HEB 180</t>
  </si>
  <si>
    <t xml:space="preserve"> cm</t>
  </si>
  <si>
    <t>HEB200</t>
  </si>
  <si>
    <t>Leveä I-palkki HEB 200</t>
  </si>
  <si>
    <t>HEB220</t>
  </si>
  <si>
    <t>Leveä I-palkki HEB 220</t>
  </si>
  <si>
    <t>HEB240</t>
  </si>
  <si>
    <t>Leveä I-palkki HEB 240</t>
  </si>
  <si>
    <t>HEB260</t>
  </si>
  <si>
    <t>Leveä I-palkki HEB 260</t>
  </si>
  <si>
    <t>HEB280</t>
  </si>
  <si>
    <t>Leveä I-palkki HEB 280</t>
  </si>
  <si>
    <t>HEB300</t>
  </si>
  <si>
    <t>Leveä I-palkki HEB 300</t>
  </si>
  <si>
    <t>HEB320</t>
  </si>
  <si>
    <t>Leveä I-palkki HEB 320</t>
  </si>
  <si>
    <t>HEB340</t>
  </si>
  <si>
    <t>Leveä I-palkki HEB 340</t>
  </si>
  <si>
    <t>HEB360</t>
  </si>
  <si>
    <t>Leveä I-palkki HEB 360</t>
  </si>
  <si>
    <t xml:space="preserve"> kN/cm^2</t>
  </si>
  <si>
    <t>HEB400</t>
  </si>
  <si>
    <t>Leveä I-palkki HEB 400</t>
  </si>
  <si>
    <t>HEB450</t>
  </si>
  <si>
    <t>Leveä I-palkki HEB 450</t>
  </si>
  <si>
    <t>HEB500</t>
  </si>
  <si>
    <t>Leveä I-palkki HEB 500</t>
  </si>
  <si>
    <t>Tukivoimat A ja B</t>
  </si>
  <si>
    <t>W =</t>
  </si>
  <si>
    <t>I  =</t>
  </si>
  <si>
    <t>Taivutusvastus</t>
  </si>
  <si>
    <t>Hitausmomentti</t>
  </si>
  <si>
    <t>Support forces A and B</t>
  </si>
  <si>
    <t>Taipumasuhde L / f Deflection ratio</t>
  </si>
  <si>
    <t xml:space="preserve"> kN</t>
  </si>
  <si>
    <t>Bending resistance</t>
  </si>
  <si>
    <t>Second moment of area</t>
  </si>
  <si>
    <t>Taivutus  -  Deflection</t>
  </si>
  <si>
    <t>Taipuma kuormasta / Deflection of a load</t>
  </si>
  <si>
    <t>Kannattimen paino / Weight of the girder</t>
  </si>
  <si>
    <t>HEB100  - HEB500</t>
  </si>
  <si>
    <t>Profile</t>
  </si>
  <si>
    <t>Wide I-beam HEB140</t>
  </si>
  <si>
    <t>Wide I-beam HEB160</t>
  </si>
  <si>
    <t>Wide I-beam HEB180</t>
  </si>
  <si>
    <t>Wide I-beam HEB200</t>
  </si>
  <si>
    <t>Wide I-beam HEB220</t>
  </si>
  <si>
    <t>Wide I-beam HEB240</t>
  </si>
  <si>
    <t>Wide I-beam HEB260</t>
  </si>
  <si>
    <t>Wide I-beam HEB280</t>
  </si>
  <si>
    <t>Wide I-beam HEB300</t>
  </si>
  <si>
    <t>Wide I-beam HEB320</t>
  </si>
  <si>
    <t>Wide I-beam HEB340</t>
  </si>
  <si>
    <t>Wide I-beam HEB360</t>
  </si>
  <si>
    <t>Wide I-beam HEB400</t>
  </si>
  <si>
    <t>Wide I-beam HEB450</t>
  </si>
  <si>
    <t>Wide I-beam HEB500</t>
  </si>
  <si>
    <t>Taivutustapaus 2</t>
  </si>
  <si>
    <t>Bending case 2</t>
  </si>
  <si>
    <t>Wide I-beam HEB120</t>
  </si>
  <si>
    <t>Wide I-beam HEB100</t>
  </si>
  <si>
    <t>Taipuma / Deflection</t>
  </si>
  <si>
    <t>Taivutusjännitys kuormasta</t>
  </si>
  <si>
    <t>Bending stress of a load</t>
  </si>
  <si>
    <t>Describtion: A girder length of L, and the load</t>
  </si>
  <si>
    <t>is divided evenly along the length of the girder</t>
  </si>
  <si>
    <t>Kuvaus: Kannattimessa pituus L, vaikuttaa</t>
  </si>
  <si>
    <t>tasaisesti jakaantunut kuormitus</t>
  </si>
  <si>
    <t>HEB100 - HEB500 voit kirjoittaa profiilin ruutuun.</t>
  </si>
  <si>
    <t>HEB100 - HEB 500 you can write to profile cell.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</si>
</sst>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\-yy"/>
    <numFmt numFmtId="170" formatCode="d\-mmm"/>
    <numFmt numFmtId="171" formatCode="mmm\-yy"/>
    <numFmt numFmtId="172" formatCode="m/d/yy\ h:mm"/>
    <numFmt numFmtId="173" formatCode="0.000"/>
    <numFmt numFmtId="174" formatCode="0.0"/>
    <numFmt numFmtId="175" formatCode="0.0000"/>
    <numFmt numFmtId="176" formatCode="0.00000"/>
    <numFmt numFmtId="177" formatCode="0.000000"/>
  </numFmts>
  <fonts count="13">
    <font>
      <sz val="11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Arial"/>
      <family val="0"/>
    </font>
    <font>
      <b/>
      <sz val="12"/>
      <color indexed="8"/>
      <name val="Arial"/>
      <family val="0"/>
    </font>
    <font>
      <sz val="11"/>
      <color indexed="18"/>
      <name val="Arial"/>
      <family val="0"/>
    </font>
    <font>
      <b/>
      <sz val="11"/>
      <color indexed="18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b/>
      <sz val="11"/>
      <color indexed="22"/>
      <name val="Arial"/>
      <family val="2"/>
    </font>
    <font>
      <sz val="11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1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0" fillId="3" borderId="0" xfId="0" applyFont="1" applyFill="1" applyAlignment="1">
      <alignment horizontal="left"/>
    </xf>
    <xf numFmtId="0" fontId="8" fillId="3" borderId="3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7" fillId="3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2" fontId="0" fillId="3" borderId="5" xfId="0" applyNumberFormat="1" applyFont="1" applyFill="1" applyBorder="1" applyAlignment="1" applyProtection="1">
      <alignment horizontal="center"/>
      <protection/>
    </xf>
    <xf numFmtId="2" fontId="0" fillId="3" borderId="2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left"/>
    </xf>
    <xf numFmtId="0" fontId="6" fillId="3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2" fontId="8" fillId="3" borderId="5" xfId="0" applyNumberFormat="1" applyFont="1" applyFill="1" applyBorder="1" applyAlignment="1" applyProtection="1">
      <alignment horizontal="center"/>
      <protection locked="0"/>
    </xf>
    <xf numFmtId="1" fontId="5" fillId="3" borderId="2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" name="Line 85"/>
        <xdr:cNvSpPr>
          <a:spLocks/>
        </xdr:cNvSpPr>
      </xdr:nvSpPr>
      <xdr:spPr>
        <a:xfrm>
          <a:off x="510540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" name="Rectangle 98"/>
        <xdr:cNvSpPr>
          <a:spLocks/>
        </xdr:cNvSpPr>
      </xdr:nvSpPr>
      <xdr:spPr>
        <a:xfrm>
          <a:off x="0" y="8505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3" name="Line 117"/>
        <xdr:cNvSpPr>
          <a:spLocks/>
        </xdr:cNvSpPr>
      </xdr:nvSpPr>
      <xdr:spPr>
        <a:xfrm>
          <a:off x="510540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19</xdr:row>
      <xdr:rowOff>0</xdr:rowOff>
    </xdr:from>
    <xdr:to>
      <xdr:col>69</xdr:col>
      <xdr:colOff>0</xdr:colOff>
      <xdr:row>19</xdr:row>
      <xdr:rowOff>0</xdr:rowOff>
    </xdr:to>
    <xdr:sp>
      <xdr:nvSpPr>
        <xdr:cNvPr id="4" name="Line 118"/>
        <xdr:cNvSpPr>
          <a:spLocks/>
        </xdr:cNvSpPr>
      </xdr:nvSpPr>
      <xdr:spPr>
        <a:xfrm>
          <a:off x="38576250" y="3552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19</xdr:row>
      <xdr:rowOff>0</xdr:rowOff>
    </xdr:from>
    <xdr:to>
      <xdr:col>69</xdr:col>
      <xdr:colOff>0</xdr:colOff>
      <xdr:row>19</xdr:row>
      <xdr:rowOff>0</xdr:rowOff>
    </xdr:to>
    <xdr:sp>
      <xdr:nvSpPr>
        <xdr:cNvPr id="5" name="Line 354"/>
        <xdr:cNvSpPr>
          <a:spLocks/>
        </xdr:cNvSpPr>
      </xdr:nvSpPr>
      <xdr:spPr>
        <a:xfrm>
          <a:off x="38576250" y="3552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" name="Line 482"/>
        <xdr:cNvSpPr>
          <a:spLocks/>
        </xdr:cNvSpPr>
      </xdr:nvSpPr>
      <xdr:spPr>
        <a:xfrm>
          <a:off x="510540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46</xdr:row>
      <xdr:rowOff>0</xdr:rowOff>
    </xdr:from>
    <xdr:to>
      <xdr:col>3</xdr:col>
      <xdr:colOff>371475</xdr:colOff>
      <xdr:row>46</xdr:row>
      <xdr:rowOff>0</xdr:rowOff>
    </xdr:to>
    <xdr:sp>
      <xdr:nvSpPr>
        <xdr:cNvPr id="7" name="Line 620"/>
        <xdr:cNvSpPr>
          <a:spLocks/>
        </xdr:cNvSpPr>
      </xdr:nvSpPr>
      <xdr:spPr>
        <a:xfrm>
          <a:off x="203835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46</xdr:row>
      <xdr:rowOff>0</xdr:rowOff>
    </xdr:from>
    <xdr:to>
      <xdr:col>3</xdr:col>
      <xdr:colOff>114300</xdr:colOff>
      <xdr:row>46</xdr:row>
      <xdr:rowOff>0</xdr:rowOff>
    </xdr:to>
    <xdr:sp>
      <xdr:nvSpPr>
        <xdr:cNvPr id="8" name="Line 637"/>
        <xdr:cNvSpPr>
          <a:spLocks/>
        </xdr:cNvSpPr>
      </xdr:nvSpPr>
      <xdr:spPr>
        <a:xfrm flipH="1">
          <a:off x="1781175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46</xdr:row>
      <xdr:rowOff>0</xdr:rowOff>
    </xdr:from>
    <xdr:to>
      <xdr:col>4</xdr:col>
      <xdr:colOff>114300</xdr:colOff>
      <xdr:row>46</xdr:row>
      <xdr:rowOff>0</xdr:rowOff>
    </xdr:to>
    <xdr:sp>
      <xdr:nvSpPr>
        <xdr:cNvPr id="9" name="Line 643"/>
        <xdr:cNvSpPr>
          <a:spLocks/>
        </xdr:cNvSpPr>
      </xdr:nvSpPr>
      <xdr:spPr>
        <a:xfrm flipH="1">
          <a:off x="243840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46</xdr:row>
      <xdr:rowOff>0</xdr:rowOff>
    </xdr:from>
    <xdr:to>
      <xdr:col>4</xdr:col>
      <xdr:colOff>476250</xdr:colOff>
      <xdr:row>46</xdr:row>
      <xdr:rowOff>0</xdr:rowOff>
    </xdr:to>
    <xdr:sp>
      <xdr:nvSpPr>
        <xdr:cNvPr id="10" name="Line 644"/>
        <xdr:cNvSpPr>
          <a:spLocks/>
        </xdr:cNvSpPr>
      </xdr:nvSpPr>
      <xdr:spPr>
        <a:xfrm flipH="1">
          <a:off x="280035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46</xdr:row>
      <xdr:rowOff>0</xdr:rowOff>
    </xdr:from>
    <xdr:to>
      <xdr:col>3</xdr:col>
      <xdr:colOff>476250</xdr:colOff>
      <xdr:row>46</xdr:row>
      <xdr:rowOff>0</xdr:rowOff>
    </xdr:to>
    <xdr:sp>
      <xdr:nvSpPr>
        <xdr:cNvPr id="11" name="Line 646"/>
        <xdr:cNvSpPr>
          <a:spLocks/>
        </xdr:cNvSpPr>
      </xdr:nvSpPr>
      <xdr:spPr>
        <a:xfrm>
          <a:off x="2143125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46</xdr:row>
      <xdr:rowOff>0</xdr:rowOff>
    </xdr:from>
    <xdr:to>
      <xdr:col>81</xdr:col>
      <xdr:colOff>0</xdr:colOff>
      <xdr:row>46</xdr:row>
      <xdr:rowOff>0</xdr:rowOff>
    </xdr:to>
    <xdr:sp>
      <xdr:nvSpPr>
        <xdr:cNvPr id="12" name="Line 849"/>
        <xdr:cNvSpPr>
          <a:spLocks/>
        </xdr:cNvSpPr>
      </xdr:nvSpPr>
      <xdr:spPr>
        <a:xfrm>
          <a:off x="49272825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6"/>
  <sheetViews>
    <sheetView showGridLines="0" tabSelected="1" showOutlineSymbols="0" zoomScale="106" zoomScaleNormal="106" workbookViewId="0" topLeftCell="A1">
      <selection activeCell="I49" sqref="I49"/>
    </sheetView>
  </sheetViews>
  <sheetFormatPr defaultColWidth="9.00390625" defaultRowHeight="14.25"/>
  <cols>
    <col min="1" max="1" width="2.625" style="1" customWidth="1"/>
    <col min="2" max="3" width="9.625" style="1" customWidth="1"/>
    <col min="4" max="4" width="8.625" style="1" customWidth="1"/>
    <col min="5" max="5" width="9.625" style="1" customWidth="1"/>
    <col min="6" max="7" width="11.625" style="1" customWidth="1"/>
    <col min="8" max="8" width="3.625" style="1" customWidth="1"/>
    <col min="9" max="63" width="6.625" style="1" customWidth="1"/>
    <col min="64" max="64" width="8.625" style="1" customWidth="1"/>
    <col min="65" max="66" width="9.00390625" style="1" customWidth="1"/>
    <col min="67" max="67" width="30.625" style="1" customWidth="1"/>
    <col min="68" max="68" width="9.00390625" style="1" customWidth="1"/>
    <col min="69" max="69" width="8.625" style="8" customWidth="1"/>
    <col min="70" max="70" width="9.375" style="8" customWidth="1"/>
    <col min="71" max="71" width="25.625" style="8" customWidth="1"/>
    <col min="72" max="72" width="11.50390625" style="8" customWidth="1"/>
    <col min="73" max="73" width="9.625" style="8" customWidth="1"/>
    <col min="74" max="74" width="7.75390625" style="8" customWidth="1"/>
    <col min="75" max="75" width="7.50390625" style="8" customWidth="1"/>
    <col min="76" max="76" width="7.25390625" style="8" customWidth="1"/>
    <col min="77" max="77" width="9.625" style="8" customWidth="1"/>
    <col min="78" max="78" width="32.25390625" style="8" customWidth="1"/>
    <col min="79" max="16384" width="6.625" style="1" customWidth="1"/>
  </cols>
  <sheetData>
    <row r="1" spans="1:80" ht="15">
      <c r="A1" s="12"/>
      <c r="B1" s="13"/>
      <c r="C1" s="12"/>
      <c r="D1" s="12"/>
      <c r="E1" s="12"/>
      <c r="F1" s="12"/>
      <c r="G1" s="12"/>
      <c r="H1" s="12"/>
      <c r="I1" s="12"/>
      <c r="J1" s="12"/>
      <c r="BR1" s="45" t="s">
        <v>0</v>
      </c>
      <c r="BS1" s="46" t="s">
        <v>1</v>
      </c>
      <c r="BT1" s="45" t="s">
        <v>2</v>
      </c>
      <c r="BU1" s="45" t="s">
        <v>3</v>
      </c>
      <c r="BV1" s="45" t="s">
        <v>4</v>
      </c>
      <c r="BW1" s="45" t="s">
        <v>5</v>
      </c>
      <c r="BX1" s="45" t="s">
        <v>6</v>
      </c>
      <c r="BY1" s="45" t="s">
        <v>7</v>
      </c>
      <c r="BZ1" s="47"/>
      <c r="CA1" s="43"/>
      <c r="CB1" s="43"/>
    </row>
    <row r="2" spans="1:80" ht="15.75">
      <c r="A2" s="12"/>
      <c r="B2" s="42" t="s">
        <v>65</v>
      </c>
      <c r="C2" s="14"/>
      <c r="D2" s="14"/>
      <c r="E2" s="15"/>
      <c r="F2" s="15"/>
      <c r="G2" s="15"/>
      <c r="H2" s="15"/>
      <c r="I2" s="15"/>
      <c r="J2" s="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9"/>
      <c r="BR2" s="48" t="s">
        <v>15</v>
      </c>
      <c r="BS2" s="49" t="s">
        <v>20</v>
      </c>
      <c r="BT2" s="48">
        <v>450</v>
      </c>
      <c r="BU2" s="48">
        <v>90</v>
      </c>
      <c r="BV2" s="48">
        <v>167</v>
      </c>
      <c r="BW2" s="48">
        <v>33.5</v>
      </c>
      <c r="BX2" s="48">
        <f>20.4/100</f>
        <v>0.204</v>
      </c>
      <c r="BY2" s="48">
        <v>26</v>
      </c>
      <c r="BZ2" s="49" t="s">
        <v>88</v>
      </c>
      <c r="CA2" s="43"/>
      <c r="CB2" s="43"/>
    </row>
    <row r="3" spans="1:80" ht="15.75">
      <c r="A3" s="12"/>
      <c r="B3" s="41" t="s">
        <v>68</v>
      </c>
      <c r="C3" s="16"/>
      <c r="D3" s="16"/>
      <c r="E3" s="16"/>
      <c r="F3" s="17"/>
      <c r="G3" s="16"/>
      <c r="H3" s="15"/>
      <c r="I3" s="15"/>
      <c r="J3" s="1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9"/>
      <c r="BR3" s="48" t="s">
        <v>21</v>
      </c>
      <c r="BS3" s="49" t="s">
        <v>22</v>
      </c>
      <c r="BT3" s="48">
        <v>864</v>
      </c>
      <c r="BU3" s="48">
        <v>144</v>
      </c>
      <c r="BV3" s="48">
        <v>318</v>
      </c>
      <c r="BW3" s="48">
        <v>52.9</v>
      </c>
      <c r="BX3" s="48">
        <f>26.7/100</f>
        <v>0.267</v>
      </c>
      <c r="BY3" s="48">
        <v>34</v>
      </c>
      <c r="BZ3" s="49" t="s">
        <v>87</v>
      </c>
      <c r="CA3" s="43"/>
      <c r="CB3" s="43"/>
    </row>
    <row r="4" spans="1:80" ht="14.25">
      <c r="A4" s="12"/>
      <c r="B4" s="12"/>
      <c r="C4" s="15"/>
      <c r="D4" s="15"/>
      <c r="E4" s="15"/>
      <c r="F4" s="12"/>
      <c r="G4" s="12"/>
      <c r="H4" s="12"/>
      <c r="I4" s="15"/>
      <c r="J4" s="1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9"/>
      <c r="BR4" s="48" t="s">
        <v>23</v>
      </c>
      <c r="BS4" s="49" t="s">
        <v>24</v>
      </c>
      <c r="BT4" s="48">
        <v>1510</v>
      </c>
      <c r="BU4" s="48">
        <v>216</v>
      </c>
      <c r="BV4" s="48">
        <v>550</v>
      </c>
      <c r="BW4" s="48">
        <v>78.5</v>
      </c>
      <c r="BX4" s="48">
        <f>33.7/100</f>
        <v>0.337</v>
      </c>
      <c r="BY4" s="48">
        <v>43</v>
      </c>
      <c r="BZ4" s="49" t="s">
        <v>70</v>
      </c>
      <c r="CA4" s="43"/>
      <c r="CB4" s="43"/>
    </row>
    <row r="5" spans="1:80" ht="15.75">
      <c r="A5" s="12"/>
      <c r="B5" s="12"/>
      <c r="C5" s="12"/>
      <c r="D5" s="15"/>
      <c r="E5" s="15"/>
      <c r="F5" s="18" t="s">
        <v>85</v>
      </c>
      <c r="G5" s="12"/>
      <c r="H5" s="12"/>
      <c r="I5" s="15"/>
      <c r="J5" s="1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9"/>
      <c r="BR5" s="48" t="s">
        <v>25</v>
      </c>
      <c r="BS5" s="49" t="s">
        <v>26</v>
      </c>
      <c r="BT5" s="48">
        <v>2490</v>
      </c>
      <c r="BU5" s="48">
        <v>311</v>
      </c>
      <c r="BV5" s="48">
        <v>889</v>
      </c>
      <c r="BW5" s="48">
        <v>111</v>
      </c>
      <c r="BX5" s="48">
        <f>42.6/100</f>
        <v>0.426</v>
      </c>
      <c r="BY5" s="48">
        <v>54.3</v>
      </c>
      <c r="BZ5" s="49" t="s">
        <v>71</v>
      </c>
      <c r="CA5" s="43"/>
      <c r="CB5" s="43"/>
    </row>
    <row r="6" spans="1:80" ht="14.25">
      <c r="A6" s="12"/>
      <c r="B6" s="19"/>
      <c r="C6" s="12"/>
      <c r="D6" s="15"/>
      <c r="E6" s="15"/>
      <c r="F6" s="19" t="s">
        <v>94</v>
      </c>
      <c r="G6" s="15"/>
      <c r="H6" s="15"/>
      <c r="I6" s="15"/>
      <c r="J6" s="1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9"/>
      <c r="BR6" s="48" t="s">
        <v>27</v>
      </c>
      <c r="BS6" s="49" t="s">
        <v>28</v>
      </c>
      <c r="BT6" s="48">
        <v>3830</v>
      </c>
      <c r="BU6" s="48">
        <v>426</v>
      </c>
      <c r="BV6" s="48">
        <v>1360</v>
      </c>
      <c r="BW6" s="48">
        <v>151</v>
      </c>
      <c r="BX6" s="48">
        <f>51.2/100</f>
        <v>0.512</v>
      </c>
      <c r="BY6" s="48">
        <v>65.3</v>
      </c>
      <c r="BZ6" s="49" t="s">
        <v>72</v>
      </c>
      <c r="CA6" s="43"/>
      <c r="CB6" s="43"/>
    </row>
    <row r="7" spans="1:80" ht="14.25">
      <c r="A7" s="12"/>
      <c r="B7" s="15"/>
      <c r="C7" s="20"/>
      <c r="D7" s="15"/>
      <c r="E7" s="15"/>
      <c r="F7" s="19" t="s">
        <v>95</v>
      </c>
      <c r="G7" s="15"/>
      <c r="H7" s="15"/>
      <c r="I7" s="12"/>
      <c r="J7" s="12"/>
      <c r="BL7" s="4"/>
      <c r="BM7" s="4"/>
      <c r="BN7" s="4"/>
      <c r="BO7" s="4"/>
      <c r="BP7" s="4"/>
      <c r="BQ7" s="9"/>
      <c r="BR7" s="48" t="s">
        <v>30</v>
      </c>
      <c r="BS7" s="49" t="s">
        <v>31</v>
      </c>
      <c r="BT7" s="48">
        <v>5700</v>
      </c>
      <c r="BU7" s="48">
        <v>570</v>
      </c>
      <c r="BV7" s="48">
        <v>2000</v>
      </c>
      <c r="BW7" s="48">
        <v>200</v>
      </c>
      <c r="BX7" s="48">
        <f>61.3/100</f>
        <v>0.613</v>
      </c>
      <c r="BY7" s="48">
        <v>78.1</v>
      </c>
      <c r="BZ7" s="49" t="s">
        <v>73</v>
      </c>
      <c r="CA7" s="43"/>
      <c r="CB7" s="43"/>
    </row>
    <row r="8" spans="1:80" ht="14.25">
      <c r="A8" s="12"/>
      <c r="B8" s="20"/>
      <c r="C8" s="20"/>
      <c r="D8" s="20"/>
      <c r="E8" s="20"/>
      <c r="F8" s="17"/>
      <c r="G8" s="15"/>
      <c r="H8" s="15"/>
      <c r="I8" s="20"/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4"/>
      <c r="BM8" s="4"/>
      <c r="BN8" s="4"/>
      <c r="BR8" s="48" t="s">
        <v>32</v>
      </c>
      <c r="BS8" s="49" t="s">
        <v>33</v>
      </c>
      <c r="BT8" s="48">
        <v>8090</v>
      </c>
      <c r="BU8" s="48">
        <v>736</v>
      </c>
      <c r="BV8" s="48">
        <v>2840</v>
      </c>
      <c r="BW8" s="48">
        <v>258</v>
      </c>
      <c r="BX8" s="48">
        <f>71.5/100</f>
        <v>0.715</v>
      </c>
      <c r="BY8" s="48">
        <v>91</v>
      </c>
      <c r="BZ8" s="49" t="s">
        <v>74</v>
      </c>
      <c r="CA8" s="43"/>
      <c r="CB8" s="43"/>
    </row>
    <row r="9" spans="1:80" ht="15">
      <c r="A9" s="12"/>
      <c r="B9" s="20"/>
      <c r="C9" s="20"/>
      <c r="D9" s="20"/>
      <c r="E9" s="20"/>
      <c r="F9" s="21" t="s">
        <v>8</v>
      </c>
      <c r="G9" s="50">
        <v>1</v>
      </c>
      <c r="H9" s="20" t="s">
        <v>9</v>
      </c>
      <c r="I9" s="12"/>
      <c r="J9" s="12"/>
      <c r="BL9" s="4"/>
      <c r="BM9" s="4"/>
      <c r="BN9" s="4"/>
      <c r="BQ9" s="10"/>
      <c r="BR9" s="48" t="s">
        <v>34</v>
      </c>
      <c r="BS9" s="49" t="s">
        <v>35</v>
      </c>
      <c r="BT9" s="48">
        <v>11260</v>
      </c>
      <c r="BU9" s="48">
        <v>938</v>
      </c>
      <c r="BV9" s="48">
        <v>3920</v>
      </c>
      <c r="BW9" s="48">
        <v>327</v>
      </c>
      <c r="BX9" s="48">
        <f>83.2/100</f>
        <v>0.8320000000000001</v>
      </c>
      <c r="BY9" s="48">
        <v>106</v>
      </c>
      <c r="BZ9" s="49" t="s">
        <v>75</v>
      </c>
      <c r="CA9" s="43"/>
      <c r="CB9" s="43"/>
    </row>
    <row r="10" spans="1:80" ht="15">
      <c r="A10" s="12"/>
      <c r="B10" s="20"/>
      <c r="C10" s="20"/>
      <c r="D10" s="20"/>
      <c r="E10" s="20"/>
      <c r="F10" s="21" t="s">
        <v>10</v>
      </c>
      <c r="G10" s="22">
        <v>518</v>
      </c>
      <c r="H10" s="20" t="s">
        <v>11</v>
      </c>
      <c r="I10" s="12"/>
      <c r="J10" s="12"/>
      <c r="BL10" s="4"/>
      <c r="BM10" s="4"/>
      <c r="BN10" s="4"/>
      <c r="BR10" s="48" t="s">
        <v>36</v>
      </c>
      <c r="BS10" s="49" t="s">
        <v>37</v>
      </c>
      <c r="BT10" s="48">
        <v>14920</v>
      </c>
      <c r="BU10" s="48">
        <v>1150</v>
      </c>
      <c r="BV10" s="48">
        <v>5130</v>
      </c>
      <c r="BW10" s="48">
        <v>395</v>
      </c>
      <c r="BX10" s="48">
        <f>93/100</f>
        <v>0.93</v>
      </c>
      <c r="BY10" s="48">
        <v>118</v>
      </c>
      <c r="BZ10" s="49" t="s">
        <v>76</v>
      </c>
      <c r="CA10" s="43"/>
      <c r="CB10" s="43"/>
    </row>
    <row r="11" spans="1:80" ht="14.25">
      <c r="A11" s="12"/>
      <c r="B11" s="20"/>
      <c r="C11" s="20"/>
      <c r="D11" s="20"/>
      <c r="E11" s="20"/>
      <c r="F11" s="12"/>
      <c r="G11" s="12"/>
      <c r="H11" s="12"/>
      <c r="I11" s="12"/>
      <c r="J11" s="12"/>
      <c r="BL11" s="4"/>
      <c r="BM11" s="4"/>
      <c r="BN11" s="4"/>
      <c r="BR11" s="48" t="s">
        <v>38</v>
      </c>
      <c r="BS11" s="49" t="s">
        <v>39</v>
      </c>
      <c r="BT11" s="48">
        <v>19270</v>
      </c>
      <c r="BU11" s="48">
        <v>1380</v>
      </c>
      <c r="BV11" s="48">
        <v>6590</v>
      </c>
      <c r="BW11" s="48">
        <v>471</v>
      </c>
      <c r="BX11" s="48">
        <f>103/100</f>
        <v>1.03</v>
      </c>
      <c r="BY11" s="48">
        <v>131</v>
      </c>
      <c r="BZ11" s="49" t="s">
        <v>77</v>
      </c>
      <c r="CA11" s="43"/>
      <c r="CB11" s="43"/>
    </row>
    <row r="12" spans="1:80" ht="15">
      <c r="A12" s="12"/>
      <c r="B12" s="20"/>
      <c r="C12" s="20"/>
      <c r="D12" s="20"/>
      <c r="E12" s="20"/>
      <c r="F12" s="23" t="s">
        <v>86</v>
      </c>
      <c r="G12" s="12"/>
      <c r="H12" s="12"/>
      <c r="I12" s="12"/>
      <c r="J12" s="12"/>
      <c r="BL12" s="4"/>
      <c r="BM12" s="4"/>
      <c r="BN12" s="4"/>
      <c r="BR12" s="48" t="s">
        <v>40</v>
      </c>
      <c r="BS12" s="49" t="s">
        <v>41</v>
      </c>
      <c r="BT12" s="48">
        <v>25170</v>
      </c>
      <c r="BU12" s="48">
        <v>1680</v>
      </c>
      <c r="BV12" s="48">
        <v>8560</v>
      </c>
      <c r="BW12" s="48">
        <v>571</v>
      </c>
      <c r="BX12" s="48">
        <f>117/100</f>
        <v>1.17</v>
      </c>
      <c r="BY12" s="48">
        <v>149</v>
      </c>
      <c r="BZ12" s="49" t="s">
        <v>78</v>
      </c>
      <c r="CA12" s="43"/>
      <c r="CB12" s="43"/>
    </row>
    <row r="13" spans="1:80" ht="14.25">
      <c r="A13" s="12"/>
      <c r="B13" s="20"/>
      <c r="C13" s="20"/>
      <c r="D13" s="20"/>
      <c r="E13" s="20"/>
      <c r="F13" s="20" t="s">
        <v>92</v>
      </c>
      <c r="G13" s="12"/>
      <c r="H13" s="12"/>
      <c r="I13" s="12"/>
      <c r="J13" s="12"/>
      <c r="BL13" s="4"/>
      <c r="BM13" s="4"/>
      <c r="BN13" s="4"/>
      <c r="BR13" s="48" t="s">
        <v>42</v>
      </c>
      <c r="BS13" s="49" t="s">
        <v>43</v>
      </c>
      <c r="BT13" s="48">
        <v>30820</v>
      </c>
      <c r="BU13" s="48">
        <v>1930</v>
      </c>
      <c r="BV13" s="48">
        <v>9240</v>
      </c>
      <c r="BW13" s="48">
        <v>616</v>
      </c>
      <c r="BX13" s="48">
        <f>127/100</f>
        <v>1.27</v>
      </c>
      <c r="BY13" s="48">
        <v>161</v>
      </c>
      <c r="BZ13" s="49" t="s">
        <v>79</v>
      </c>
      <c r="CA13" s="43"/>
      <c r="CB13" s="43"/>
    </row>
    <row r="14" spans="1:80" ht="14.25">
      <c r="A14" s="12"/>
      <c r="B14" s="20"/>
      <c r="C14" s="20"/>
      <c r="D14" s="20"/>
      <c r="E14" s="20"/>
      <c r="F14" s="20" t="s">
        <v>93</v>
      </c>
      <c r="G14" s="20"/>
      <c r="H14" s="20"/>
      <c r="I14" s="12"/>
      <c r="J14" s="12"/>
      <c r="BL14" s="3"/>
      <c r="BM14" s="3"/>
      <c r="BN14" s="3"/>
      <c r="BP14" s="3"/>
      <c r="BQ14" s="9"/>
      <c r="BR14" s="48" t="s">
        <v>44</v>
      </c>
      <c r="BS14" s="49" t="s">
        <v>45</v>
      </c>
      <c r="BT14" s="48">
        <v>36600</v>
      </c>
      <c r="BU14" s="48">
        <v>2160</v>
      </c>
      <c r="BV14" s="48">
        <v>9690</v>
      </c>
      <c r="BW14" s="48">
        <v>646</v>
      </c>
      <c r="BX14" s="48">
        <f>134/100</f>
        <v>1.34</v>
      </c>
      <c r="BY14" s="48">
        <v>171</v>
      </c>
      <c r="BZ14" s="49" t="s">
        <v>80</v>
      </c>
      <c r="CA14" s="43"/>
      <c r="CB14" s="43"/>
    </row>
    <row r="15" spans="1:80" ht="14.25">
      <c r="A15" s="12"/>
      <c r="B15" s="20"/>
      <c r="C15" s="20"/>
      <c r="D15" s="20"/>
      <c r="E15" s="20"/>
      <c r="F15" s="20"/>
      <c r="G15" s="20"/>
      <c r="H15" s="20"/>
      <c r="I15" s="12"/>
      <c r="J15" s="12"/>
      <c r="BL15" s="3"/>
      <c r="BM15" s="3"/>
      <c r="BN15" s="3"/>
      <c r="BP15" s="3"/>
      <c r="BQ15" s="9"/>
      <c r="BR15" s="48" t="s">
        <v>46</v>
      </c>
      <c r="BS15" s="49" t="s">
        <v>47</v>
      </c>
      <c r="BT15" s="48">
        <v>43190</v>
      </c>
      <c r="BU15" s="48">
        <v>2400</v>
      </c>
      <c r="BV15" s="48">
        <v>10140</v>
      </c>
      <c r="BW15" s="48">
        <v>676</v>
      </c>
      <c r="BX15" s="48">
        <f>142/100</f>
        <v>1.42</v>
      </c>
      <c r="BY15" s="48">
        <v>181</v>
      </c>
      <c r="BZ15" s="49" t="s">
        <v>81</v>
      </c>
      <c r="CA15" s="43"/>
      <c r="CB15" s="43"/>
    </row>
    <row r="16" spans="1:80" ht="14.25">
      <c r="A16" s="12"/>
      <c r="B16" s="17"/>
      <c r="C16" s="17"/>
      <c r="D16" s="17"/>
      <c r="E16" s="17"/>
      <c r="F16" s="17"/>
      <c r="G16" s="17"/>
      <c r="H16" s="20"/>
      <c r="I16" s="20"/>
      <c r="J16" s="2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9"/>
      <c r="BR16" s="48" t="s">
        <v>49</v>
      </c>
      <c r="BS16" s="49" t="s">
        <v>50</v>
      </c>
      <c r="BT16" s="48">
        <v>57680</v>
      </c>
      <c r="BU16" s="48">
        <v>2880</v>
      </c>
      <c r="BV16" s="48">
        <v>10820</v>
      </c>
      <c r="BW16" s="48">
        <v>721</v>
      </c>
      <c r="BX16" s="48">
        <f>155/100</f>
        <v>1.55</v>
      </c>
      <c r="BY16" s="48">
        <v>198</v>
      </c>
      <c r="BZ16" s="49" t="s">
        <v>82</v>
      </c>
      <c r="CA16" s="43"/>
      <c r="CB16" s="43"/>
    </row>
    <row r="17" spans="1:80" ht="15">
      <c r="A17" s="12"/>
      <c r="B17" s="24" t="s">
        <v>12</v>
      </c>
      <c r="C17" s="25">
        <f>G9/2</f>
        <v>0.5</v>
      </c>
      <c r="D17" s="26" t="s">
        <v>13</v>
      </c>
      <c r="E17" s="25">
        <f>G9/2</f>
        <v>0.5</v>
      </c>
      <c r="F17" s="27" t="s">
        <v>9</v>
      </c>
      <c r="G17" s="20" t="s">
        <v>55</v>
      </c>
      <c r="H17" s="20"/>
      <c r="I17" s="20"/>
      <c r="J17" s="2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9"/>
      <c r="BR17" s="48" t="s">
        <v>51</v>
      </c>
      <c r="BS17" s="49" t="s">
        <v>52</v>
      </c>
      <c r="BT17" s="48">
        <v>79890</v>
      </c>
      <c r="BU17" s="48">
        <v>3550</v>
      </c>
      <c r="BV17" s="48">
        <v>11720</v>
      </c>
      <c r="BW17" s="48">
        <v>781</v>
      </c>
      <c r="BX17" s="48">
        <f>171/100</f>
        <v>1.71</v>
      </c>
      <c r="BY17" s="48">
        <v>218</v>
      </c>
      <c r="BZ17" s="49" t="s">
        <v>83</v>
      </c>
      <c r="CA17" s="43"/>
      <c r="CB17" s="43"/>
    </row>
    <row r="18" spans="1:80" ht="14.25">
      <c r="A18" s="12"/>
      <c r="B18" s="20"/>
      <c r="C18" s="20"/>
      <c r="D18" s="20"/>
      <c r="E18" s="20"/>
      <c r="F18" s="20"/>
      <c r="G18" s="20" t="s">
        <v>60</v>
      </c>
      <c r="H18" s="20"/>
      <c r="I18" s="20"/>
      <c r="J18" s="2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9"/>
      <c r="BR18" s="48" t="s">
        <v>53</v>
      </c>
      <c r="BS18" s="49" t="s">
        <v>54</v>
      </c>
      <c r="BT18" s="48">
        <v>107200</v>
      </c>
      <c r="BU18" s="48">
        <v>4290</v>
      </c>
      <c r="BV18" s="48">
        <v>12620</v>
      </c>
      <c r="BW18" s="48">
        <v>842</v>
      </c>
      <c r="BX18" s="48">
        <f>187/100</f>
        <v>1.87</v>
      </c>
      <c r="BY18" s="48">
        <v>239</v>
      </c>
      <c r="BZ18" s="49" t="s">
        <v>84</v>
      </c>
      <c r="CA18" s="43"/>
      <c r="CB18" s="43"/>
    </row>
    <row r="19" spans="1:80" ht="15">
      <c r="A19" s="12"/>
      <c r="B19" s="20" t="s">
        <v>14</v>
      </c>
      <c r="C19" s="28" t="s">
        <v>15</v>
      </c>
      <c r="D19" s="29"/>
      <c r="E19" s="30" t="str">
        <f>VLOOKUP(C19,$BR$2:$BY$18,2)</f>
        <v>Leveä I-palkki HEB 100</v>
      </c>
      <c r="F19" s="20"/>
      <c r="G19" s="20"/>
      <c r="H19" s="20"/>
      <c r="I19" s="20"/>
      <c r="J19" s="2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9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</row>
    <row r="20" spans="1:80" ht="15">
      <c r="A20" s="12"/>
      <c r="B20" s="20" t="s">
        <v>69</v>
      </c>
      <c r="C20" s="31"/>
      <c r="D20" s="20"/>
      <c r="E20" s="23" t="str">
        <f>VLOOKUP(C19,$BR$2:$BZ$18,9)</f>
        <v>Wide I-beam HEB100</v>
      </c>
      <c r="F20" s="20"/>
      <c r="G20" s="20"/>
      <c r="H20" s="20"/>
      <c r="I20" s="20"/>
      <c r="J20" s="2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R20" s="44"/>
      <c r="BS20" s="44"/>
      <c r="BT20" s="44"/>
      <c r="BU20" s="44"/>
      <c r="BV20" s="44"/>
      <c r="BW20" s="44"/>
      <c r="BX20" s="44"/>
      <c r="BY20" s="44"/>
      <c r="BZ20" s="43"/>
      <c r="CA20" s="43"/>
      <c r="CB20" s="43"/>
    </row>
    <row r="21" spans="1:80" ht="15">
      <c r="A21" s="12"/>
      <c r="B21" s="20"/>
      <c r="C21" s="31"/>
      <c r="D21" s="20"/>
      <c r="E21" s="23"/>
      <c r="F21" s="20"/>
      <c r="G21" s="20"/>
      <c r="H21" s="20"/>
      <c r="I21" s="20"/>
      <c r="J21" s="2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9"/>
      <c r="BR21" s="44"/>
      <c r="BS21" s="44"/>
      <c r="BT21" s="44"/>
      <c r="BU21" s="44"/>
      <c r="BV21" s="44"/>
      <c r="BW21" s="44"/>
      <c r="BX21" s="44"/>
      <c r="BY21" s="44"/>
      <c r="BZ21" s="43"/>
      <c r="CA21" s="43"/>
      <c r="CB21" s="43"/>
    </row>
    <row r="22" spans="1:80" ht="15">
      <c r="A22" s="12"/>
      <c r="B22" s="12"/>
      <c r="C22" s="20" t="s">
        <v>58</v>
      </c>
      <c r="D22" s="20"/>
      <c r="E22" s="20"/>
      <c r="F22" s="24" t="s">
        <v>16</v>
      </c>
      <c r="G22" s="24" t="s">
        <v>17</v>
      </c>
      <c r="H22" s="20"/>
      <c r="I22" s="20"/>
      <c r="J22" s="2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9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</row>
    <row r="23" spans="1:80" ht="14.25">
      <c r="A23" s="12"/>
      <c r="B23" s="12"/>
      <c r="C23" s="32" t="s">
        <v>63</v>
      </c>
      <c r="D23" s="12"/>
      <c r="E23" s="33" t="s">
        <v>56</v>
      </c>
      <c r="F23" s="34">
        <f>VLOOKUP(C19,$BR$2:$BY$18,4)</f>
        <v>90</v>
      </c>
      <c r="G23" s="34">
        <f>VLOOKUP(C19,$BR$2:$BY$18,6)</f>
        <v>33.5</v>
      </c>
      <c r="H23" s="20" t="s">
        <v>18</v>
      </c>
      <c r="I23" s="20"/>
      <c r="J23" s="2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</row>
    <row r="24" spans="1:69" ht="14.25">
      <c r="A24" s="12"/>
      <c r="B24" s="12"/>
      <c r="C24" s="32" t="s">
        <v>59</v>
      </c>
      <c r="D24" s="12"/>
      <c r="E24" s="33" t="s">
        <v>57</v>
      </c>
      <c r="F24" s="35">
        <f>VLOOKUP(C19,$BR$2:$BY$18,3)</f>
        <v>450</v>
      </c>
      <c r="G24" s="35">
        <f>VLOOKUP(C19,BR2:BY18,5)</f>
        <v>167</v>
      </c>
      <c r="H24" s="20" t="s">
        <v>19</v>
      </c>
      <c r="I24" s="20"/>
      <c r="J24" s="2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9"/>
    </row>
    <row r="25" spans="1:69" ht="14.25">
      <c r="A25" s="12"/>
      <c r="B25" s="12"/>
      <c r="C25" s="32" t="s">
        <v>64</v>
      </c>
      <c r="D25" s="12"/>
      <c r="E25" s="12"/>
      <c r="F25" s="20"/>
      <c r="G25" s="20"/>
      <c r="H25" s="20"/>
      <c r="I25" s="20"/>
      <c r="J25" s="2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9"/>
    </row>
    <row r="26" spans="1:10" ht="14.25">
      <c r="A26" s="12"/>
      <c r="B26" s="20"/>
      <c r="C26" s="20"/>
      <c r="D26" s="20"/>
      <c r="E26" s="20"/>
      <c r="F26" s="12"/>
      <c r="G26" s="12"/>
      <c r="H26" s="20"/>
      <c r="I26" s="12"/>
      <c r="J26" s="12"/>
    </row>
    <row r="27" spans="1:69" ht="14.25">
      <c r="A27" s="12"/>
      <c r="B27" s="20" t="s">
        <v>67</v>
      </c>
      <c r="C27" s="12"/>
      <c r="D27" s="20"/>
      <c r="E27" s="20"/>
      <c r="F27" s="25">
        <f>VLOOKUP(C19,$BR$2:$BY$18,7)*G10*9.82/1000</f>
        <v>1.03769904</v>
      </c>
      <c r="G27" s="32" t="s">
        <v>62</v>
      </c>
      <c r="H27" s="12"/>
      <c r="I27" s="12"/>
      <c r="J27" s="12"/>
      <c r="BQ27" s="9"/>
    </row>
    <row r="28" spans="1:69" ht="14.25">
      <c r="A28" s="12"/>
      <c r="B28" s="20"/>
      <c r="C28" s="20"/>
      <c r="D28" s="20"/>
      <c r="E28" s="20"/>
      <c r="F28" s="20"/>
      <c r="G28" s="33"/>
      <c r="H28" s="20"/>
      <c r="I28" s="12"/>
      <c r="J28" s="12"/>
      <c r="BQ28" s="9"/>
    </row>
    <row r="29" spans="1:69" ht="15">
      <c r="A29" s="12"/>
      <c r="B29" s="23" t="s">
        <v>89</v>
      </c>
      <c r="C29" s="20"/>
      <c r="D29" s="20"/>
      <c r="E29" s="20"/>
      <c r="F29" s="24" t="s">
        <v>16</v>
      </c>
      <c r="G29" s="24" t="s">
        <v>17</v>
      </c>
      <c r="H29" s="20"/>
      <c r="I29" s="12"/>
      <c r="J29" s="12"/>
      <c r="BQ29" s="9"/>
    </row>
    <row r="30" spans="1:69" ht="14.25">
      <c r="A30" s="12"/>
      <c r="B30" s="20" t="s">
        <v>66</v>
      </c>
      <c r="C30" s="12"/>
      <c r="D30" s="36"/>
      <c r="E30" s="20"/>
      <c r="F30" s="25">
        <f>5*G9*G10^3/384/20600/F24</f>
        <v>0.19523079602660914</v>
      </c>
      <c r="G30" s="25">
        <f>5*G9*G10^3/384/20600/G24</f>
        <v>0.52607100725733</v>
      </c>
      <c r="H30" s="20" t="s">
        <v>29</v>
      </c>
      <c r="I30" s="12"/>
      <c r="J30" s="12"/>
      <c r="BQ30" s="9"/>
    </row>
    <row r="31" spans="1:69" ht="15">
      <c r="A31" s="12"/>
      <c r="B31" s="20" t="s">
        <v>61</v>
      </c>
      <c r="C31" s="12"/>
      <c r="D31" s="20"/>
      <c r="E31" s="20"/>
      <c r="F31" s="51">
        <f>G10/F30</f>
        <v>2653.2699274012016</v>
      </c>
      <c r="G31" s="51">
        <f>G10/G30</f>
        <v>984.657950835557</v>
      </c>
      <c r="H31" s="20"/>
      <c r="I31" s="21"/>
      <c r="J31" s="2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Q31" s="9"/>
    </row>
    <row r="32" spans="1:69" ht="14.25">
      <c r="A32" s="12"/>
      <c r="B32" s="20"/>
      <c r="C32" s="20"/>
      <c r="D32" s="20"/>
      <c r="E32" s="20"/>
      <c r="F32" s="37"/>
      <c r="G32" s="37"/>
      <c r="H32" s="20"/>
      <c r="I32" s="21"/>
      <c r="J32" s="2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Q32" s="9"/>
    </row>
    <row r="33" spans="1:63" ht="15">
      <c r="A33" s="12"/>
      <c r="B33" s="20"/>
      <c r="C33" s="20"/>
      <c r="D33" s="20"/>
      <c r="E33" s="20"/>
      <c r="F33" s="24" t="s">
        <v>16</v>
      </c>
      <c r="G33" s="24" t="s">
        <v>17</v>
      </c>
      <c r="H33" s="20"/>
      <c r="I33" s="21"/>
      <c r="J33" s="2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 ht="15">
      <c r="A34" s="12"/>
      <c r="B34" s="20" t="s">
        <v>90</v>
      </c>
      <c r="C34" s="12"/>
      <c r="D34" s="12"/>
      <c r="E34" s="12"/>
      <c r="F34" s="38">
        <f>G9*G10/4/F23</f>
        <v>1.4388888888888889</v>
      </c>
      <c r="G34" s="38">
        <f>G9*G10/4/G23</f>
        <v>3.8656716417910446</v>
      </c>
      <c r="H34" s="20" t="s">
        <v>48</v>
      </c>
      <c r="I34" s="21"/>
      <c r="J34" s="2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1:63" ht="14.25">
      <c r="A35" s="12"/>
      <c r="B35" s="20" t="s">
        <v>91</v>
      </c>
      <c r="C35" s="12"/>
      <c r="D35" s="12"/>
      <c r="E35" s="12"/>
      <c r="F35" s="39"/>
      <c r="G35" s="39"/>
      <c r="H35" s="20"/>
      <c r="I35" s="33"/>
      <c r="J35" s="3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9" ht="14.25">
      <c r="A36" s="12"/>
      <c r="B36" s="20"/>
      <c r="C36" s="20"/>
      <c r="D36" s="20"/>
      <c r="E36" s="20"/>
      <c r="F36" s="39"/>
      <c r="G36" s="39"/>
      <c r="H36" s="20"/>
      <c r="I36" s="33"/>
      <c r="J36" s="3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6"/>
      <c r="BM36" s="6"/>
      <c r="BN36" s="6"/>
      <c r="BO36" s="6"/>
      <c r="BP36" s="6"/>
      <c r="BQ36" s="11"/>
    </row>
    <row r="37" spans="1:69" ht="14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11"/>
    </row>
    <row r="38" spans="1:69" ht="14.25">
      <c r="A38" s="37"/>
      <c r="B38" s="40" t="s">
        <v>96</v>
      </c>
      <c r="C38" s="37"/>
      <c r="D38" s="37"/>
      <c r="E38" s="37"/>
      <c r="F38" s="37"/>
      <c r="G38" s="37"/>
      <c r="H38" s="37"/>
      <c r="I38" s="37"/>
      <c r="J38" s="3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11"/>
    </row>
    <row r="39" spans="1:69" ht="14.25">
      <c r="A39" s="37"/>
      <c r="B39" s="40" t="s">
        <v>97</v>
      </c>
      <c r="C39" s="37"/>
      <c r="D39" s="37"/>
      <c r="E39" s="37"/>
      <c r="F39" s="37"/>
      <c r="G39" s="37"/>
      <c r="H39" s="37"/>
      <c r="I39" s="37"/>
      <c r="J39" s="3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11"/>
    </row>
    <row r="40" spans="1:69" ht="14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11"/>
    </row>
    <row r="41" spans="1:69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11"/>
    </row>
    <row r="42" spans="1:69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11"/>
    </row>
    <row r="43" spans="1:69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11"/>
    </row>
    <row r="44" spans="1:69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11"/>
    </row>
    <row r="45" spans="1:69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11"/>
    </row>
    <row r="46" spans="3:69" ht="14.25">
      <c r="C46" s="3"/>
      <c r="D46" s="3"/>
      <c r="E46" s="3"/>
      <c r="F46" s="7"/>
      <c r="G46" s="7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6"/>
      <c r="BM46" s="6"/>
      <c r="BN46" s="6"/>
      <c r="BO46" s="6"/>
      <c r="BP46" s="6"/>
      <c r="BQ46" s="11"/>
    </row>
  </sheetData>
  <sheetProtection password="DDBF" sheet="1" objects="1" scenarios="1"/>
  <printOptions/>
  <pageMargins left="0.7874015748031497" right="0.1968503937007874" top="0.3937007874015748" bottom="0.1968503937007874" header="0.4921259845" footer="0.4921259845"/>
  <pageSetup horizontalDpi="150" verticalDpi="150" orientation="portrait" paperSize="9" r:id="rId4"/>
  <headerFooter alignWithMargins="0">
    <oddHeader>&amp;R&amp;F</oddHeader>
  </headerFooter>
  <drawing r:id="rId3"/>
  <legacyDrawing r:id="rId2"/>
  <oleObjects>
    <oleObject progId="Paint.Picture" shapeId="29618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Voimavara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Kolehmainen</dc:creator>
  <cp:keywords/>
  <dc:description/>
  <cp:lastModifiedBy>Kari</cp:lastModifiedBy>
  <cp:lastPrinted>2004-10-09T07:24:06Z</cp:lastPrinted>
  <dcterms:created xsi:type="dcterms:W3CDTF">2004-04-14T16:00:34Z</dcterms:created>
  <dcterms:modified xsi:type="dcterms:W3CDTF">2012-12-07T20:29:27Z</dcterms:modified>
  <cp:category/>
  <cp:version/>
  <cp:contentType/>
  <cp:contentStatus/>
</cp:coreProperties>
</file>